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капитал'!$A$1:$M$50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<sst xmlns="http://schemas.openxmlformats.org/spreadsheetml/2006/main" count="1995" uniqueCount="694">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</sst>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73" applyNumberFormat="1" applyFont="1" applyFill="1" applyBorder="1" applyAlignment="1" applyProtection="1">
      <alignment/>
      <protection locked="0"/>
    </xf>
    <xf numFmtId="49" fontId="30" fillId="34" borderId="11" xfId="73" applyNumberFormat="1" applyFont="1" applyFill="1" applyBorder="1" applyAlignment="1" applyProtection="1">
      <alignment/>
      <protection locked="0"/>
    </xf>
    <xf numFmtId="49" fontId="30" fillId="3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45291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45320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24</v>
      </c>
      <c r="D12" s="137">
        <v>24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14</v>
      </c>
      <c r="D15" s="137">
        <v>16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11</v>
      </c>
      <c r="D17" s="137">
        <v>12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49</v>
      </c>
      <c r="D20" s="377">
        <f>SUM(D12:D19)</f>
        <v>52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6723</v>
      </c>
      <c r="D21" s="268">
        <v>7046</v>
      </c>
      <c r="E21" s="76" t="s">
        <v>58</v>
      </c>
      <c r="F21" s="80" t="s">
        <v>59</v>
      </c>
      <c r="G21" s="138">
        <v>5575</v>
      </c>
      <c r="H21" s="137">
        <v>5869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5583</v>
      </c>
      <c r="H26" s="377">
        <f>H20+H21+H22</f>
        <v>5877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172</v>
      </c>
      <c r="H28" s="375">
        <f>SUM(H29:H31)</f>
        <v>412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294</v>
      </c>
      <c r="H29" s="137">
        <v>2203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-122</v>
      </c>
      <c r="H30" s="137">
        <v>-1791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172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-535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344</v>
      </c>
      <c r="H34" s="377">
        <f>H28+H32+H33</f>
        <v>-123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5982</v>
      </c>
      <c r="H37" s="379">
        <f>H26+H18+H34</f>
        <v>5809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648</v>
      </c>
      <c r="H54" s="137">
        <v>648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6772</v>
      </c>
      <c r="D56" s="381">
        <f>D20+D21+D22+D28+D33+D46+D52+D54+D55</f>
        <v>7098</v>
      </c>
      <c r="E56" s="87" t="s">
        <v>557</v>
      </c>
      <c r="F56" s="86" t="s">
        <v>172</v>
      </c>
      <c r="G56" s="378">
        <f>G50+G52+G53+G54+G55</f>
        <v>648</v>
      </c>
      <c r="H56" s="379">
        <f>H50+H52+H53+H54+H55</f>
        <v>648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146</v>
      </c>
      <c r="H61" s="375">
        <f>SUM(H62:H68)</f>
        <v>781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</v>
      </c>
      <c r="H62" s="137">
        <v>38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69</v>
      </c>
      <c r="H64" s="137">
        <v>115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</v>
      </c>
      <c r="H66" s="137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23</v>
      </c>
    </row>
    <row r="68" spans="1:8" ht="15.75">
      <c r="A68" s="76" t="s">
        <v>206</v>
      </c>
      <c r="B68" s="78" t="s">
        <v>207</v>
      </c>
      <c r="C68" s="138">
        <v>2</v>
      </c>
      <c r="D68" s="137">
        <v>132</v>
      </c>
      <c r="E68" s="76" t="s">
        <v>212</v>
      </c>
      <c r="F68" s="80" t="s">
        <v>213</v>
      </c>
      <c r="G68" s="138">
        <v>45</v>
      </c>
      <c r="H68" s="137">
        <v>593</v>
      </c>
    </row>
    <row r="69" spans="1:8" ht="15.75">
      <c r="A69" s="76" t="s">
        <v>210</v>
      </c>
      <c r="B69" s="78" t="s">
        <v>211</v>
      </c>
      <c r="C69" s="138"/>
      <c r="D69" s="137">
        <v>5</v>
      </c>
      <c r="E69" s="142" t="s">
        <v>79</v>
      </c>
      <c r="F69" s="80" t="s">
        <v>216</v>
      </c>
      <c r="G69" s="138">
        <v>4</v>
      </c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150</v>
      </c>
      <c r="H71" s="377">
        <f>H59+H60+H61+H69+H70</f>
        <v>781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</v>
      </c>
      <c r="D76" s="377">
        <f>SUM(D68:D75)</f>
        <v>140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150</v>
      </c>
      <c r="H79" s="379">
        <f>H71+H73+H75+H77</f>
        <v>781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</v>
      </c>
      <c r="D94" s="381">
        <f>D65+D76+D85+D92+D93</f>
        <v>140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6780</v>
      </c>
      <c r="D95" s="383">
        <f>D94+D56</f>
        <v>7238</v>
      </c>
      <c r="E95" s="169" t="s">
        <v>633</v>
      </c>
      <c r="F95" s="280" t="s">
        <v>268</v>
      </c>
      <c r="G95" s="382">
        <f>G37+G40+G56+G79</f>
        <v>6780</v>
      </c>
      <c r="H95" s="383">
        <f>H37+H40+H56+H79</f>
        <v>7238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45320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Иванка Атанасова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692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693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E17" sqref="E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17</v>
      </c>
      <c r="D12" s="257">
        <v>21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190</v>
      </c>
      <c r="D13" s="257">
        <v>177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</v>
      </c>
      <c r="D14" s="257">
        <v>6</v>
      </c>
      <c r="E14" s="185" t="s">
        <v>285</v>
      </c>
      <c r="F14" s="180" t="s">
        <v>286</v>
      </c>
      <c r="G14" s="256">
        <v>493</v>
      </c>
      <c r="H14" s="257">
        <v>376</v>
      </c>
    </row>
    <row r="15" spans="1:8" ht="15.75">
      <c r="A15" s="135" t="s">
        <v>287</v>
      </c>
      <c r="B15" s="131" t="s">
        <v>288</v>
      </c>
      <c r="C15" s="256">
        <v>298</v>
      </c>
      <c r="D15" s="257">
        <v>238</v>
      </c>
      <c r="E15" s="185" t="s">
        <v>79</v>
      </c>
      <c r="F15" s="180" t="s">
        <v>289</v>
      </c>
      <c r="G15" s="256">
        <v>570</v>
      </c>
      <c r="H15" s="257">
        <v>39</v>
      </c>
    </row>
    <row r="16" spans="1:8" ht="15.75">
      <c r="A16" s="135" t="s">
        <v>290</v>
      </c>
      <c r="B16" s="131" t="s">
        <v>291</v>
      </c>
      <c r="C16" s="256">
        <v>30</v>
      </c>
      <c r="D16" s="257">
        <v>30</v>
      </c>
      <c r="E16" s="176" t="s">
        <v>52</v>
      </c>
      <c r="F16" s="204" t="s">
        <v>292</v>
      </c>
      <c r="G16" s="407">
        <f>SUM(G12:G15)</f>
        <v>1063</v>
      </c>
      <c r="H16" s="408">
        <f>SUM(H12:H15)</f>
        <v>415</v>
      </c>
    </row>
    <row r="17" spans="1:8" ht="31.5">
      <c r="A17" s="135" t="s">
        <v>293</v>
      </c>
      <c r="B17" s="131" t="s">
        <v>294</v>
      </c>
      <c r="C17" s="256">
        <v>323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28</v>
      </c>
      <c r="D19" s="257">
        <v>524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892</v>
      </c>
      <c r="D22" s="408">
        <f>SUM(D12:D18)+D19</f>
        <v>996</v>
      </c>
      <c r="E22" s="135" t="s">
        <v>309</v>
      </c>
      <c r="F22" s="177" t="s">
        <v>310</v>
      </c>
      <c r="G22" s="256">
        <v>2</v>
      </c>
      <c r="H22" s="257">
        <v>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</v>
      </c>
      <c r="H27" s="408">
        <f>SUM(H22:H26)</f>
        <v>3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893</v>
      </c>
      <c r="D31" s="414">
        <f>D29+D22</f>
        <v>997</v>
      </c>
      <c r="E31" s="191" t="s">
        <v>548</v>
      </c>
      <c r="F31" s="206" t="s">
        <v>331</v>
      </c>
      <c r="G31" s="193">
        <f>G16+G18+G27</f>
        <v>1065</v>
      </c>
      <c r="H31" s="194">
        <f>H16+H18+H27</f>
        <v>418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172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579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893</v>
      </c>
      <c r="D36" s="416">
        <f>D31-D34+D35</f>
        <v>997</v>
      </c>
      <c r="E36" s="202" t="s">
        <v>346</v>
      </c>
      <c r="F36" s="196" t="s">
        <v>347</v>
      </c>
      <c r="G36" s="207">
        <f>G35-G34+G31</f>
        <v>1065</v>
      </c>
      <c r="H36" s="208">
        <f>H35-H34+H31</f>
        <v>418</v>
      </c>
    </row>
    <row r="37" spans="1:8" ht="15.75">
      <c r="A37" s="201" t="s">
        <v>348</v>
      </c>
      <c r="B37" s="171" t="s">
        <v>349</v>
      </c>
      <c r="C37" s="413">
        <f>IF((G36-C36)&gt;0,G36-C36,0)</f>
        <v>172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579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-44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-44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172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535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172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535</v>
      </c>
    </row>
    <row r="45" spans="1:8" ht="16.5" thickBot="1">
      <c r="A45" s="210" t="s">
        <v>371</v>
      </c>
      <c r="B45" s="211" t="s">
        <v>372</v>
      </c>
      <c r="C45" s="409">
        <f>C36+C38+C42</f>
        <v>1065</v>
      </c>
      <c r="D45" s="410">
        <f>D36+D38+D42</f>
        <v>953</v>
      </c>
      <c r="E45" s="210" t="s">
        <v>373</v>
      </c>
      <c r="F45" s="212" t="s">
        <v>374</v>
      </c>
      <c r="G45" s="409">
        <f>G42+G36</f>
        <v>1065</v>
      </c>
      <c r="H45" s="410">
        <f>H42+H36</f>
        <v>953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45320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Иванка Атанасова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692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693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43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1294</v>
      </c>
      <c r="D11" s="137">
        <v>481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-726</v>
      </c>
      <c r="D12" s="137">
        <v>-139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-209</v>
      </c>
      <c r="D14" s="137">
        <v>-223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-287</v>
      </c>
      <c r="D15" s="137">
        <v>-127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-28</v>
      </c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-13</v>
      </c>
      <c r="D20" s="137">
        <v>-14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31</v>
      </c>
      <c r="D21" s="438">
        <f>SUM(D11:D20)</f>
        <v>-23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-28</v>
      </c>
      <c r="D38" s="137">
        <v>23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-29</v>
      </c>
      <c r="D43" s="440">
        <f>SUM(D35:D42)</f>
        <v>22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45320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Иванка Атанасова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692</v>
      </c>
      <c r="C60" s="479"/>
      <c r="D60" s="479"/>
      <c r="E60" s="479"/>
      <c r="F60" s="353"/>
      <c r="G60" s="41"/>
      <c r="H60" s="39"/>
    </row>
    <row r="61" spans="1:8" ht="15.75">
      <c r="A61" s="474"/>
      <c r="B61" s="474"/>
      <c r="C61" s="474"/>
      <c r="D61" s="474"/>
      <c r="E61" s="474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 t="s">
        <v>693</v>
      </c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1:8" ht="15.75">
      <c r="A66" s="474"/>
      <c r="B66" s="479"/>
      <c r="C66" s="479"/>
      <c r="D66" s="479"/>
      <c r="E66" s="479"/>
      <c r="F66" s="353"/>
      <c r="G66" s="41"/>
      <c r="H66" s="39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  <row r="102" spans="7:8" ht="15.75">
      <c r="G102" s="121"/>
      <c r="H102" s="121"/>
    </row>
  </sheetData>
  <sheetProtection password="D554" sheet="1" objects="1" scenarios="1" insertRows="0"/>
  <mergeCells count="13">
    <mergeCell ref="B56:E56"/>
    <mergeCell ref="B57:E57"/>
    <mergeCell ref="B58:E58"/>
    <mergeCell ref="B63:E63"/>
    <mergeCell ref="B64:E64"/>
    <mergeCell ref="B65:E65"/>
    <mergeCell ref="B66:E66"/>
    <mergeCell ref="A51:D51"/>
    <mergeCell ref="B59:E59"/>
    <mergeCell ref="B60:E60"/>
    <mergeCell ref="B62:E62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6"/>
  <sheetViews>
    <sheetView view="pageBreakPreview" zoomScale="80" zoomScaleSheetLayoutView="80" zoomScalePageLayoutView="0" workbookViewId="0" topLeftCell="A7">
      <selection activeCell="K29" sqref="K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5869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2203</v>
      </c>
      <c r="J13" s="363">
        <f>'1-Баланс'!H30+'1-Баланс'!H33</f>
        <v>-2326</v>
      </c>
      <c r="K13" s="364"/>
      <c r="L13" s="363">
        <f>SUM(C13:K13)</f>
        <v>5809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5869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2203</v>
      </c>
      <c r="J17" s="432">
        <f t="shared" si="2"/>
        <v>-2326</v>
      </c>
      <c r="K17" s="432">
        <f t="shared" si="2"/>
        <v>0</v>
      </c>
      <c r="L17" s="363">
        <f t="shared" si="1"/>
        <v>5809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172</v>
      </c>
      <c r="J18" s="363">
        <f>+'1-Баланс'!G33</f>
        <v>0</v>
      </c>
      <c r="K18" s="364"/>
      <c r="L18" s="363">
        <f t="shared" si="1"/>
        <v>172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-2203</v>
      </c>
      <c r="J22" s="256">
        <v>2203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-294</v>
      </c>
      <c r="F30" s="256"/>
      <c r="G30" s="256"/>
      <c r="H30" s="256"/>
      <c r="I30" s="256">
        <v>294</v>
      </c>
      <c r="J30" s="256">
        <v>1</v>
      </c>
      <c r="K30" s="256"/>
      <c r="L30" s="363">
        <f t="shared" si="1"/>
        <v>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5575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466</v>
      </c>
      <c r="J31" s="432">
        <f t="shared" si="6"/>
        <v>-122</v>
      </c>
      <c r="K31" s="432">
        <f t="shared" si="6"/>
        <v>0</v>
      </c>
      <c r="L31" s="363">
        <f t="shared" si="1"/>
        <v>5982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5575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466</v>
      </c>
      <c r="J34" s="366">
        <f t="shared" si="7"/>
        <v>-122</v>
      </c>
      <c r="K34" s="366">
        <f t="shared" si="7"/>
        <v>0</v>
      </c>
      <c r="L34" s="430">
        <f t="shared" si="1"/>
        <v>5982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45320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Иванка Атанасова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692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4"/>
      <c r="C45" s="474"/>
      <c r="D45" s="474"/>
      <c r="E45" s="474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 t="s">
        <v>693</v>
      </c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spans="1:13" ht="15.75">
      <c r="A50" s="474"/>
      <c r="B50" s="479"/>
      <c r="C50" s="479"/>
      <c r="D50" s="479"/>
      <c r="E50" s="479"/>
      <c r="F50" s="353"/>
      <c r="G50" s="41"/>
      <c r="H50" s="39"/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  <row r="536" ht="15.75">
      <c r="M536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7:E47"/>
    <mergeCell ref="B48:E48"/>
    <mergeCell ref="B49:E49"/>
    <mergeCell ref="B50:E50"/>
    <mergeCell ref="B44:E44"/>
    <mergeCell ref="B46:E46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45320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Иванка Атанасова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6780</v>
      </c>
      <c r="D6" s="453">
        <f aca="true" t="shared" si="0" ref="D6:D15">C6-E6</f>
        <v>0</v>
      </c>
      <c r="E6" s="452">
        <f>'1-Баланс'!G95</f>
        <v>6780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5982</v>
      </c>
      <c r="D7" s="453">
        <f t="shared" si="0"/>
        <v>5927</v>
      </c>
      <c r="E7" s="452">
        <f>'1-Баланс'!G18</f>
        <v>55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172</v>
      </c>
      <c r="D8" s="453">
        <f t="shared" si="0"/>
        <v>0</v>
      </c>
      <c r="E8" s="452">
        <f>ABS('2-Отчет за доходите'!C44)-ABS('2-Отчет за доходите'!G44)</f>
        <v>172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3</v>
      </c>
      <c r="D10" s="453">
        <f t="shared" si="0"/>
        <v>1</v>
      </c>
      <c r="E10" s="452">
        <f>'3-Отчет за паричния поток'!C46</f>
        <v>2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5982</v>
      </c>
      <c r="D11" s="453">
        <f t="shared" si="0"/>
        <v>0</v>
      </c>
      <c r="E11" s="452">
        <f>'4-Отчет за собствения капитал'!L34</f>
        <v>5982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0.16180620884289745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0.028752925442995653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0.21553884711779447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0.02536873156342183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1.1926091825307952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0.05333333333333334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0.05333333333333334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0.1569698759598346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0.15678466076696165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0.09773755656108597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0.1334002006018054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0.11769911504424779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172</v>
      </c>
      <c r="E21" s="476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0.028752925442995653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0.1671361502347418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4.48314606741573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24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11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49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6723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6772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6780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5575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5583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172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294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-122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172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344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5982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648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648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146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69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45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150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150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6780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17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190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298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30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323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28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892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893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172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893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172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172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172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1065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493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570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1063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1065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1065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1065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1294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-726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-209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-287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-28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-13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31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-28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5869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5869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-294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5575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5575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2203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2203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172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-2203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294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466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466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-2326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-2326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2203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1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-122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-122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5809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5809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172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5982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5982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2022-01-27T09:25:58Z</cp:lastPrinted>
  <dcterms:created xsi:type="dcterms:W3CDTF">2006-09-16T00:00:00Z</dcterms:created>
  <dcterms:modified xsi:type="dcterms:W3CDTF">2024-01-26T11:57:08Z</dcterms:modified>
  <cp:category/>
  <cp:version/>
  <cp:contentType/>
  <cp:contentStatus/>
</cp:coreProperties>
</file>